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240" windowWidth="11025" windowHeight="5490" tabRatio="841"/>
  </bookViews>
  <sheets>
    <sheet name="گازها" sheetId="6" r:id="rId1"/>
  </sheets>
  <calcPr calcId="125725"/>
</workbook>
</file>

<file path=xl/calcChain.xml><?xml version="1.0" encoding="utf-8"?>
<calcChain xmlns="http://schemas.openxmlformats.org/spreadsheetml/2006/main">
  <c r="H11" i="6"/>
  <c r="O15"/>
  <c r="O12"/>
  <c r="O17" s="1"/>
  <c r="O11"/>
  <c r="N15" l="1"/>
  <c r="M15"/>
  <c r="L15"/>
  <c r="K15"/>
  <c r="N12"/>
  <c r="M12"/>
  <c r="L12"/>
  <c r="N11"/>
  <c r="M11"/>
  <c r="L11"/>
  <c r="K11"/>
  <c r="J11"/>
  <c r="J15" s="1"/>
  <c r="H15"/>
  <c r="G11"/>
  <c r="G15" s="1"/>
  <c r="F11"/>
  <c r="F15" s="1"/>
  <c r="F5"/>
  <c r="K12" l="1"/>
  <c r="K17" s="1"/>
  <c r="M17"/>
  <c r="I12"/>
  <c r="I15"/>
  <c r="F12"/>
  <c r="F17" s="1"/>
  <c r="H12"/>
  <c r="H17" s="1"/>
  <c r="J12"/>
  <c r="J17" s="1"/>
  <c r="L17"/>
  <c r="N17"/>
  <c r="G12"/>
  <c r="G17" s="1"/>
  <c r="I17" l="1"/>
</calcChain>
</file>

<file path=xl/sharedStrings.xml><?xml version="1.0" encoding="utf-8"?>
<sst xmlns="http://schemas.openxmlformats.org/spreadsheetml/2006/main" count="41" uniqueCount="39">
  <si>
    <t>Gas meas (ppm)</t>
  </si>
  <si>
    <t>O2 meas (%)</t>
  </si>
  <si>
    <t>CO</t>
  </si>
  <si>
    <t>H2S</t>
  </si>
  <si>
    <t>SO2</t>
  </si>
  <si>
    <t>نوع گاز</t>
  </si>
  <si>
    <t>O2 base (%)</t>
  </si>
  <si>
    <t>Gas base (ppm)</t>
  </si>
  <si>
    <t>Factor</t>
  </si>
  <si>
    <t>HCl</t>
  </si>
  <si>
    <t>HF</t>
  </si>
  <si>
    <t>NH3</t>
  </si>
  <si>
    <t>اکسیژن رفرنس</t>
  </si>
  <si>
    <t>اکسیژن قرائت شده</t>
  </si>
  <si>
    <t>غلظت گاز قرائت شده</t>
  </si>
  <si>
    <t>غلظت گاز تصحیح شده (ppm)</t>
  </si>
  <si>
    <t>NOx</t>
  </si>
  <si>
    <t>Gas ref (mg/Nm3)</t>
  </si>
  <si>
    <r>
      <t xml:space="preserve">غلظت گاز تصحیح نشده </t>
    </r>
    <r>
      <rPr>
        <b/>
        <sz val="12"/>
        <color theme="1"/>
        <rFont val="Calibri"/>
        <family val="2"/>
        <scheme val="minor"/>
      </rPr>
      <t>(mg/Nm3)</t>
    </r>
  </si>
  <si>
    <t>محاسبات غلظت گازها و بخارات اسیدی آلاینده خروجی دودکش صنایع</t>
  </si>
  <si>
    <t>نوع سوخت</t>
  </si>
  <si>
    <t>گاز</t>
  </si>
  <si>
    <t>مایع</t>
  </si>
  <si>
    <t>جامد</t>
  </si>
  <si>
    <t>مازوت</t>
  </si>
  <si>
    <t>نوع صنعت</t>
  </si>
  <si>
    <t>سیمان</t>
  </si>
  <si>
    <r>
      <t xml:space="preserve">غلظت گاز تصحیح شده و نهایی </t>
    </r>
    <r>
      <rPr>
        <b/>
        <sz val="12"/>
        <color theme="1"/>
        <rFont val="Calibri"/>
        <family val="2"/>
        <scheme val="minor"/>
      </rPr>
      <t>(mg/Nm3)</t>
    </r>
  </si>
  <si>
    <t>NO</t>
  </si>
  <si>
    <t>NO2</t>
  </si>
  <si>
    <t>جرم مولکولی</t>
  </si>
  <si>
    <t>MW</t>
  </si>
  <si>
    <t>زباله سوز</t>
  </si>
  <si>
    <t>توربین</t>
  </si>
  <si>
    <t>ضریب تصحیح در دمای 0oC</t>
  </si>
  <si>
    <r>
      <t xml:space="preserve">ابتدا از میان نوع سوخت و یا نوع صنعت، فقط یک مورد را انتخاب نمایید. سپس مقادیر پارامترهای سبز رنگ را </t>
    </r>
    <r>
      <rPr>
        <b/>
        <u/>
        <sz val="12"/>
        <color theme="1"/>
        <rFont val="B Nazanin"/>
        <charset val="178"/>
      </rPr>
      <t>با توجه به یکای مشخص شده</t>
    </r>
    <r>
      <rPr>
        <b/>
        <sz val="12"/>
        <color theme="1"/>
        <rFont val="B Nazanin"/>
        <charset val="178"/>
      </rPr>
      <t xml:space="preserve"> وارد نمایید. 
غلظت گاز، به دو صورت تصحیح شده و تصحیح نشده (با توجه به اکسیژن پایه و اکسیژن اندازه گیری شده) محاسبه و نمایش داده می شود. 
پارامتر NOx، بر اساس NO و NO2 محاسباتی است.
بخارات اسیدی تصحیح سازی نمی شود.</t>
    </r>
  </si>
  <si>
    <t>*</t>
  </si>
  <si>
    <t>HC</t>
  </si>
  <si>
    <t>-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</si>
</sst>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 Nazanin"/>
      <charset val="178"/>
    </font>
    <font>
      <b/>
      <u/>
      <sz val="12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/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rightToLeft="1" tabSelected="1" zoomScale="85" zoomScaleNormal="85" workbookViewId="0">
      <selection activeCell="R12" sqref="R12"/>
    </sheetView>
  </sheetViews>
  <sheetFormatPr defaultRowHeight="15"/>
  <cols>
    <col min="4" max="4" width="9.140625" customWidth="1"/>
  </cols>
  <sheetData>
    <row r="1" spans="1:16" ht="15.75" thickBo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4.75" thickBot="1">
      <c r="A2" s="1"/>
      <c r="B2" s="50" t="s">
        <v>19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</row>
    <row r="3" spans="1:16" ht="21">
      <c r="A3" s="1"/>
      <c r="B3" s="30" t="s">
        <v>35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49"/>
    </row>
    <row r="4" spans="1:16" ht="21">
      <c r="A4" s="1"/>
      <c r="B4" s="4"/>
      <c r="C4" s="3"/>
      <c r="D4" s="10"/>
      <c r="E4" s="3"/>
      <c r="F4" s="3"/>
      <c r="G4" s="3"/>
      <c r="H4" s="32" t="s">
        <v>20</v>
      </c>
      <c r="I4" s="33"/>
      <c r="J4" s="33"/>
      <c r="K4" s="34"/>
      <c r="L4" s="32" t="s">
        <v>25</v>
      </c>
      <c r="M4" s="33"/>
      <c r="N4" s="34"/>
      <c r="O4" s="3"/>
      <c r="P4" s="5"/>
    </row>
    <row r="5" spans="1:16" ht="21">
      <c r="A5" s="1"/>
      <c r="B5" s="4"/>
      <c r="C5" s="19" t="s">
        <v>12</v>
      </c>
      <c r="D5" s="35" t="s">
        <v>6</v>
      </c>
      <c r="E5" s="36"/>
      <c r="F5" s="24">
        <f>IF(COUNTA(H6:N6)&lt;&gt;1,"",IF(H6&lt;&gt;"",3,IF(I6&lt;&gt;"",5,IF(J6&lt;&gt;"",7,IF(K6&lt;&gt;"",7,IF(L6&lt;&gt;"",10,IF(M6&lt;&gt;"",11,IF(N6&lt;&gt;"",15))))))))</f>
        <v>3</v>
      </c>
      <c r="G5" s="3"/>
      <c r="H5" s="23" t="s">
        <v>21</v>
      </c>
      <c r="I5" s="23" t="s">
        <v>22</v>
      </c>
      <c r="J5" s="23" t="s">
        <v>23</v>
      </c>
      <c r="K5" s="23" t="s">
        <v>24</v>
      </c>
      <c r="L5" s="23" t="s">
        <v>26</v>
      </c>
      <c r="M5" s="23" t="s">
        <v>32</v>
      </c>
      <c r="N5" s="23" t="s">
        <v>33</v>
      </c>
      <c r="O5" s="3"/>
      <c r="P5" s="5"/>
    </row>
    <row r="6" spans="1:16" ht="21">
      <c r="A6" s="1"/>
      <c r="B6" s="4"/>
      <c r="C6" s="19" t="s">
        <v>13</v>
      </c>
      <c r="D6" s="35" t="s">
        <v>1</v>
      </c>
      <c r="E6" s="36"/>
      <c r="F6" s="22">
        <v>18.3</v>
      </c>
      <c r="G6" s="3"/>
      <c r="H6" s="22" t="s">
        <v>36</v>
      </c>
      <c r="I6" s="22"/>
      <c r="J6" s="22"/>
      <c r="K6" s="22"/>
      <c r="L6" s="22"/>
      <c r="M6" s="22"/>
      <c r="N6" s="22"/>
      <c r="O6" s="3"/>
      <c r="P6" s="5"/>
    </row>
    <row r="7" spans="1:16" ht="15.75">
      <c r="A7" s="1"/>
      <c r="B7" s="4"/>
      <c r="C7" s="3"/>
      <c r="D7" s="20"/>
      <c r="E7" s="14"/>
      <c r="F7" s="13"/>
      <c r="G7" s="13"/>
      <c r="H7" s="13"/>
      <c r="I7" s="13"/>
      <c r="J7" s="13"/>
      <c r="K7" s="13"/>
      <c r="L7" s="13"/>
      <c r="M7" s="13"/>
      <c r="N7" s="13"/>
      <c r="O7" s="3"/>
      <c r="P7" s="5"/>
    </row>
    <row r="8" spans="1:16" ht="15.75" customHeight="1">
      <c r="A8" s="1"/>
      <c r="B8" s="4"/>
      <c r="C8" s="3"/>
      <c r="D8" s="45" t="s">
        <v>5</v>
      </c>
      <c r="E8" s="46"/>
      <c r="F8" s="12" t="s">
        <v>2</v>
      </c>
      <c r="G8" s="12" t="s">
        <v>28</v>
      </c>
      <c r="H8" s="12" t="s">
        <v>29</v>
      </c>
      <c r="I8" s="12" t="s">
        <v>16</v>
      </c>
      <c r="J8" s="12" t="s">
        <v>4</v>
      </c>
      <c r="K8" s="12" t="s">
        <v>3</v>
      </c>
      <c r="L8" s="12" t="s">
        <v>9</v>
      </c>
      <c r="M8" s="12" t="s">
        <v>10</v>
      </c>
      <c r="N8" s="12" t="s">
        <v>11</v>
      </c>
      <c r="O8" s="12" t="s">
        <v>37</v>
      </c>
      <c r="P8" s="5"/>
    </row>
    <row r="9" spans="1:16" ht="18" customHeight="1">
      <c r="A9" s="1"/>
      <c r="B9" s="4"/>
      <c r="C9" s="19" t="s">
        <v>14</v>
      </c>
      <c r="D9" s="35" t="s">
        <v>0</v>
      </c>
      <c r="E9" s="36"/>
      <c r="F9" s="22">
        <v>0</v>
      </c>
      <c r="G9" s="22">
        <v>56</v>
      </c>
      <c r="H9" s="22">
        <v>0.7</v>
      </c>
      <c r="I9" s="29">
        <v>56.7</v>
      </c>
      <c r="J9" s="22">
        <v>3</v>
      </c>
      <c r="K9" s="22">
        <v>0</v>
      </c>
      <c r="L9" s="22"/>
      <c r="M9" s="22"/>
      <c r="N9" s="22"/>
      <c r="O9" s="22">
        <v>50</v>
      </c>
      <c r="P9" s="5"/>
    </row>
    <row r="10" spans="1:16" ht="17.25" customHeight="1">
      <c r="A10" s="1"/>
      <c r="B10" s="38" t="s">
        <v>30</v>
      </c>
      <c r="C10" s="43"/>
      <c r="D10" s="37" t="s">
        <v>31</v>
      </c>
      <c r="E10" s="44"/>
      <c r="F10" s="26">
        <v>28</v>
      </c>
      <c r="G10" s="26">
        <v>30</v>
      </c>
      <c r="H10" s="26">
        <v>46</v>
      </c>
      <c r="I10" s="26" t="s">
        <v>38</v>
      </c>
      <c r="J10" s="26">
        <v>64</v>
      </c>
      <c r="K10" s="26">
        <v>34</v>
      </c>
      <c r="L10" s="25">
        <v>36.5</v>
      </c>
      <c r="M10" s="26">
        <v>20</v>
      </c>
      <c r="N10" s="26">
        <v>17</v>
      </c>
      <c r="O10" s="26">
        <v>13</v>
      </c>
      <c r="P10" s="5"/>
    </row>
    <row r="11" spans="1:16" ht="33.75" customHeight="1">
      <c r="A11" s="1"/>
      <c r="B11" s="39" t="s">
        <v>34</v>
      </c>
      <c r="C11" s="40"/>
      <c r="D11" s="37" t="s">
        <v>8</v>
      </c>
      <c r="E11" s="44"/>
      <c r="F11" s="15">
        <f>F10/22.4</f>
        <v>1.25</v>
      </c>
      <c r="G11" s="15">
        <f t="shared" ref="G11:H11" si="0">G10/22.4</f>
        <v>1.3392857142857144</v>
      </c>
      <c r="H11" s="15">
        <f t="shared" si="0"/>
        <v>2.0535714285714288</v>
      </c>
      <c r="I11" s="15" t="s">
        <v>38</v>
      </c>
      <c r="J11" s="15">
        <f t="shared" ref="J11:O11" si="1">J10/22.4</f>
        <v>2.8571428571428572</v>
      </c>
      <c r="K11" s="15">
        <f t="shared" si="1"/>
        <v>1.517857142857143</v>
      </c>
      <c r="L11" s="15">
        <f t="shared" si="1"/>
        <v>1.6294642857142858</v>
      </c>
      <c r="M11" s="15">
        <f t="shared" si="1"/>
        <v>0.8928571428571429</v>
      </c>
      <c r="N11" s="15">
        <f t="shared" si="1"/>
        <v>0.75892857142857151</v>
      </c>
      <c r="O11" s="15">
        <f t="shared" si="1"/>
        <v>0.5803571428571429</v>
      </c>
      <c r="P11" s="5"/>
    </row>
    <row r="12" spans="1:16" ht="39" customHeight="1">
      <c r="A12" s="1"/>
      <c r="B12" s="42" t="s">
        <v>15</v>
      </c>
      <c r="C12" s="41"/>
      <c r="D12" s="37" t="s">
        <v>7</v>
      </c>
      <c r="E12" s="44"/>
      <c r="F12" s="16">
        <f t="shared" ref="F12:I12" si="2">F9*(20.9-$F5)/(20.9-$F6)</f>
        <v>0</v>
      </c>
      <c r="G12" s="16">
        <f t="shared" si="2"/>
        <v>385.53846153846177</v>
      </c>
      <c r="H12" s="16">
        <f>H9*(20.9-$F5)/(20.9-$F6)</f>
        <v>4.8192307692307725</v>
      </c>
      <c r="I12" s="16">
        <f t="shared" si="2"/>
        <v>390.35769230769262</v>
      </c>
      <c r="J12" s="16">
        <f>J9*(20.9-$F5)/(20.9-$F6)</f>
        <v>20.653846153846168</v>
      </c>
      <c r="K12" s="16">
        <f>K9*(20.9-$F5)/(20.9-$F6)</f>
        <v>0</v>
      </c>
      <c r="L12" s="16">
        <f>L9</f>
        <v>0</v>
      </c>
      <c r="M12" s="16">
        <f>M9</f>
        <v>0</v>
      </c>
      <c r="N12" s="16">
        <f>N9</f>
        <v>0</v>
      </c>
      <c r="O12" s="16">
        <f>O9*(20.9-$F5)/(20.9 - $F6)</f>
        <v>344.23076923076945</v>
      </c>
      <c r="P12" s="5"/>
    </row>
    <row r="13" spans="1:16" ht="15.75">
      <c r="A13" s="1"/>
      <c r="B13" s="4"/>
      <c r="C13" s="3"/>
      <c r="D13" s="21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3"/>
      <c r="P13" s="5"/>
    </row>
    <row r="14" spans="1:16" ht="15.75">
      <c r="A14" s="1"/>
      <c r="B14" s="4"/>
      <c r="C14" s="3"/>
      <c r="D14" s="2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"/>
      <c r="P14" s="5"/>
    </row>
    <row r="15" spans="1:16" ht="48" customHeight="1">
      <c r="A15" s="1"/>
      <c r="B15" s="47" t="s">
        <v>18</v>
      </c>
      <c r="C15" s="48"/>
      <c r="D15" s="35" t="s">
        <v>17</v>
      </c>
      <c r="E15" s="36"/>
      <c r="F15" s="17">
        <f>IF(F9&lt;&gt;"",F9*F11,"")</f>
        <v>0</v>
      </c>
      <c r="G15" s="27">
        <f t="shared" ref="G15:H15" si="3">IF(G9&lt;&gt;"",G9*G11,"")</f>
        <v>75</v>
      </c>
      <c r="H15" s="27">
        <f t="shared" si="3"/>
        <v>1.4375</v>
      </c>
      <c r="I15" s="27">
        <f>IF(AND(H15&lt;&gt;"",G15&lt;&gt;""),H15+G15,"")</f>
        <v>76.4375</v>
      </c>
      <c r="J15" s="17">
        <f>IF(J9&lt;&gt;"",J9*J11,"")</f>
        <v>8.5714285714285712</v>
      </c>
      <c r="K15" s="17">
        <f t="shared" ref="K15:O15" si="4">IF(K9&lt;&gt;"",K9*K11,"")</f>
        <v>0</v>
      </c>
      <c r="L15" s="17" t="str">
        <f t="shared" si="4"/>
        <v/>
      </c>
      <c r="M15" s="17" t="str">
        <f t="shared" si="4"/>
        <v/>
      </c>
      <c r="N15" s="17" t="str">
        <f t="shared" si="4"/>
        <v/>
      </c>
      <c r="O15" s="17">
        <f>IF(O9&lt;&gt;"",O9*O11,"")</f>
        <v>29.017857142857146</v>
      </c>
      <c r="P15" s="5"/>
    </row>
    <row r="16" spans="1:16" ht="15.75">
      <c r="A16" s="1"/>
      <c r="B16" s="4"/>
      <c r="C16" s="6"/>
      <c r="D16" s="20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"/>
      <c r="P16" s="5"/>
    </row>
    <row r="17" spans="1:16" ht="66" customHeight="1">
      <c r="A17" s="1"/>
      <c r="B17" s="47" t="s">
        <v>27</v>
      </c>
      <c r="C17" s="48"/>
      <c r="D17" s="35" t="s">
        <v>17</v>
      </c>
      <c r="E17" s="36"/>
      <c r="F17" s="18">
        <f>IF(AND(F9&lt;&gt;"",$F5&lt;&gt;""),F12*F11,"")</f>
        <v>0</v>
      </c>
      <c r="G17" s="28">
        <f>IF(AND(G9&lt;&gt;"",$F5&lt;&gt;""),G12*G11,"")</f>
        <v>516.34615384615427</v>
      </c>
      <c r="H17" s="28">
        <f>IF(AND(H9&lt;&gt;"",$F5&lt;&gt;""),H12*H11,"")</f>
        <v>9.8966346153846239</v>
      </c>
      <c r="I17" s="28">
        <f>IF(AND(H17&lt;&gt;"",G17&lt;&gt;""),H17+G17,"")</f>
        <v>526.24278846153891</v>
      </c>
      <c r="J17" s="18">
        <f t="shared" ref="J17:O17" si="5">IF(AND(J9&lt;&gt;"",$F5&lt;&gt;""),J12*J11,"")</f>
        <v>59.01098901098905</v>
      </c>
      <c r="K17" s="18">
        <f t="shared" si="5"/>
        <v>0</v>
      </c>
      <c r="L17" s="18" t="str">
        <f t="shared" si="5"/>
        <v/>
      </c>
      <c r="M17" s="18" t="str">
        <f t="shared" si="5"/>
        <v/>
      </c>
      <c r="N17" s="18" t="str">
        <f t="shared" si="5"/>
        <v/>
      </c>
      <c r="O17" s="18">
        <f>IF(AND(O9&lt;&gt;"",$F5&lt;&gt;""),O12*O11,"")</f>
        <v>199.77678571428586</v>
      </c>
      <c r="P17" s="5"/>
    </row>
    <row r="18" spans="1:16" ht="15.75" thickBot="1">
      <c r="A18" s="1"/>
      <c r="B18" s="7"/>
      <c r="C18" s="8"/>
      <c r="D18" s="1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</row>
  </sheetData>
  <mergeCells count="18">
    <mergeCell ref="B15:C15"/>
    <mergeCell ref="B17:C17"/>
    <mergeCell ref="D15:E15"/>
    <mergeCell ref="D17:E17"/>
    <mergeCell ref="B2:P2"/>
    <mergeCell ref="B3:O3"/>
    <mergeCell ref="H4:K4"/>
    <mergeCell ref="L4:N4"/>
    <mergeCell ref="D5:E5"/>
    <mergeCell ref="D6:E6"/>
    <mergeCell ref="B11:C11"/>
    <mergeCell ref="B12:C12"/>
    <mergeCell ref="B10:C10"/>
    <mergeCell ref="D9:E9"/>
    <mergeCell ref="D12:E12"/>
    <mergeCell ref="D11:E11"/>
    <mergeCell ref="D10:E10"/>
    <mergeCell ref="D8:E8"/>
  </mergeCells>
  <dataValidations count="2">
    <dataValidation allowBlank="1" showInputMessage="1" showErrorMessage="1" prompt="لطفا «فقط یکی» از انواع سوخت و یا نوع صنعت را با یک ستاره پر نمایید." sqref="H6:N6"/>
    <dataValidation allowBlank="1" showInputMessage="1" showErrorMessage="1" prompt="جهت تعیین مقدار این قسمت، لطفا «فقط یکی» از انواع سوخت و یا نوع صنعت را با یک ستاره پر نمایید." sqref="F5"/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گازها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Gandomkar</dc:creator>
  <cp:lastModifiedBy>Sepehr</cp:lastModifiedBy>
  <cp:lastPrinted>2017-02-20T09:36:20Z</cp:lastPrinted>
  <dcterms:created xsi:type="dcterms:W3CDTF">2017-01-14T06:35:54Z</dcterms:created>
  <dcterms:modified xsi:type="dcterms:W3CDTF">2020-12-20T12:19:35Z</dcterms:modified>
</cp:coreProperties>
</file>